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Joseph-PC</author>
  </authors>
  <commentList>
    <comment ref="D30" authorId="0">
      <text>
        <r>
          <rPr>
            <b/>
            <sz val="9"/>
            <rFont val="Tahoma"/>
            <family val="0"/>
          </rPr>
          <t>The lender could charge points in order to provide the borrower with a lower rate or the lender could give points back to the borrower as a credit.   Points paid by the borrower are entered as a positive # and points given back as a credit are entered here as a negative number. Call or write with questions!!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<sst xmlns="http://schemas.openxmlformats.org/spreadsheetml/2006/main" count="58" uniqueCount="56">
  <si>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Purchase Price</t>
  </si>
  <si>
    <t>Down Payment</t>
  </si>
  <si>
    <t>Estimated Rate</t>
  </si>
  <si>
    <t>Number of Months</t>
  </si>
  <si>
    <t>Principal &amp; Interest</t>
  </si>
  <si>
    <t>Annual Taxes</t>
  </si>
  <si>
    <t>Hazard Insurance</t>
  </si>
  <si>
    <t>Monthly Payment</t>
  </si>
  <si>
    <t>Appraisal</t>
  </si>
  <si>
    <t>Origination</t>
  </si>
  <si>
    <t>Attorney Fee</t>
  </si>
  <si>
    <t>Transfer Tax</t>
  </si>
  <si>
    <t>Recording fee</t>
  </si>
  <si>
    <t>Flood Cert</t>
  </si>
  <si>
    <t>Credit Report</t>
  </si>
  <si>
    <t>PURCHASE DETAILS</t>
  </si>
  <si>
    <t>APPROXIMATE MONTHLY PAYMENT</t>
  </si>
  <si>
    <t>APPROXIMATE CASH TO CLOSE</t>
  </si>
  <si>
    <t xml:space="preserve">Month's Taxes </t>
  </si>
  <si>
    <t>Month's Insurance (Yr #1 + 2 Mos.Escrow)</t>
  </si>
  <si>
    <t>---------------</t>
  </si>
  <si>
    <t>Approximate Total Closing Costs</t>
  </si>
  <si>
    <t>Approximate Total Cash to Close</t>
  </si>
  <si>
    <t>Points</t>
  </si>
  <si>
    <t>POTENTIAL CREDITS (3)</t>
  </si>
  <si>
    <t>*****  This is Not A Good Faith Estimate  *****</t>
  </si>
  <si>
    <t>Lenders Title Ins.</t>
  </si>
  <si>
    <t>Condo Ver.Fee</t>
  </si>
  <si>
    <t>Final Inspection</t>
  </si>
  <si>
    <t>Approximate Total Prepaid Items</t>
  </si>
  <si>
    <t>MMC Purchase Worksheet.xls</t>
  </si>
  <si>
    <t>MMC#1</t>
  </si>
  <si>
    <t>Day(s) Interest : Daily Rate</t>
  </si>
  <si>
    <t>Monthly Taxes (1/12th of annual bill)</t>
  </si>
  <si>
    <t>Monthly Insurance (1/12th of annual bill)</t>
  </si>
  <si>
    <t>Approximate Monthly Payment (PITI)</t>
  </si>
  <si>
    <t xml:space="preserve">Equals Base Loan Amount </t>
  </si>
  <si>
    <t>Owners Title Ins</t>
  </si>
  <si>
    <t>Plus Approximate Closing Costs (1) - itemized below</t>
  </si>
  <si>
    <t>Plus Prepaid Expenses (2) - itemized below</t>
  </si>
  <si>
    <t>Home Inspection</t>
  </si>
  <si>
    <t>Plus or Minus Discount Point(s):</t>
  </si>
  <si>
    <t>See notes below</t>
  </si>
  <si>
    <t xml:space="preserve">  Discount Points:  the lender could charge points in order to provide the borrower with a lower rate or the lender could give </t>
  </si>
  <si>
    <t xml:space="preserve">points back to the borrower as a credit.   Points paid by the borrower are entered as a positive # and </t>
  </si>
  <si>
    <t>points given back as a credit are entered here as a negative number.   Call or write with questions!!</t>
  </si>
  <si>
    <t xml:space="preserve">Can never exceed 6% </t>
  </si>
  <si>
    <t>Less Down Pmnt %</t>
  </si>
  <si>
    <r>
      <t>Less Seller Paid Costs -</t>
    </r>
    <r>
      <rPr>
        <sz val="6"/>
        <rFont val="Arial"/>
        <family val="2"/>
      </rPr>
      <t xml:space="preserve"> negotiated into the P&amp;S (enter as negative)</t>
    </r>
  </si>
  <si>
    <t xml:space="preserve">APPROXIMATE CLOSING COSTS </t>
  </si>
  <si>
    <t xml:space="preserve">APPROXIMATE PREPAID ITEMS </t>
  </si>
  <si>
    <t>6</t>
  </si>
  <si>
    <t>Equals Total Loan Amount Including Financed Fee</t>
  </si>
  <si>
    <t>Loan Type: VA</t>
  </si>
  <si>
    <t>Plus VA funding Fee</t>
  </si>
  <si>
    <t xml:space="preserve">Note: funding fees can vary.  This is the most typical funding fee.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</si>
</sst>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??_);_(@_)"/>
    <numFmt numFmtId="168" formatCode="&quot;$&quot;#,##0.00"/>
    <numFmt numFmtId="169" formatCode="&quot;$&quot;#,##0.0000_);\(&quot;$&quot;#,##0.0000\)"/>
    <numFmt numFmtId="170" formatCode="[$-409]dddd\,\ mmmm\ dd\,\ yyyy"/>
  </numFmts>
  <fonts count="4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42" fontId="6" fillId="0" borderId="0" xfId="44" applyNumberFormat="1" applyFont="1" applyBorder="1" applyAlignment="1">
      <alignment horizontal="center"/>
    </xf>
    <xf numFmtId="164" fontId="6" fillId="0" borderId="0" xfId="59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44" fontId="6" fillId="0" borderId="0" xfId="44" applyFont="1" applyBorder="1" applyAlignment="1" applyProtection="1">
      <alignment horizontal="center"/>
      <protection/>
    </xf>
    <xf numFmtId="5" fontId="6" fillId="0" borderId="0" xfId="44" applyNumberFormat="1" applyFont="1" applyFill="1" applyBorder="1" applyAlignment="1">
      <alignment horizontal="right"/>
    </xf>
    <xf numFmtId="5" fontId="6" fillId="0" borderId="0" xfId="44" applyNumberFormat="1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6" fillId="0" borderId="0" xfId="44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5" fontId="6" fillId="33" borderId="0" xfId="44" applyNumberFormat="1" applyFont="1" applyFill="1" applyBorder="1" applyAlignment="1">
      <alignment horizontal="center"/>
    </xf>
    <xf numFmtId="4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quotePrefix="1">
      <alignment/>
    </xf>
    <xf numFmtId="44" fontId="6" fillId="0" borderId="0" xfId="44" applyFont="1" applyFill="1" applyBorder="1" applyAlignment="1" applyProtection="1">
      <alignment/>
      <protection/>
    </xf>
    <xf numFmtId="165" fontId="6" fillId="35" borderId="0" xfId="59" applyNumberFormat="1" applyFont="1" applyFill="1" applyBorder="1" applyAlignment="1" applyProtection="1">
      <alignment horizontal="center"/>
      <protection locked="0"/>
    </xf>
    <xf numFmtId="164" fontId="6" fillId="35" borderId="0" xfId="59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44" fontId="6" fillId="35" borderId="0" xfId="44" applyFont="1" applyFill="1" applyBorder="1" applyAlignment="1" applyProtection="1">
      <alignment/>
      <protection locked="0"/>
    </xf>
    <xf numFmtId="39" fontId="6" fillId="35" borderId="10" xfId="44" applyNumberFormat="1" applyFont="1" applyFill="1" applyBorder="1" applyAlignment="1" applyProtection="1">
      <alignment horizontal="center"/>
      <protection locked="0"/>
    </xf>
    <xf numFmtId="5" fontId="6" fillId="35" borderId="0" xfId="44" applyNumberFormat="1" applyFont="1" applyFill="1" applyBorder="1" applyAlignment="1" applyProtection="1">
      <alignment horizontal="center"/>
      <protection locked="0"/>
    </xf>
    <xf numFmtId="165" fontId="6" fillId="0" borderId="0" xfId="59" applyNumberFormat="1" applyFont="1" applyFill="1" applyBorder="1" applyAlignment="1" applyProtection="1">
      <alignment horizontal="center"/>
      <protection/>
    </xf>
    <xf numFmtId="49" fontId="6" fillId="0" borderId="0" xfId="44" applyNumberFormat="1" applyFont="1" applyBorder="1" applyAlignment="1" applyProtection="1">
      <alignment/>
      <protection/>
    </xf>
    <xf numFmtId="44" fontId="6" fillId="0" borderId="0" xfId="44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4" fontId="6" fillId="0" borderId="0" xfId="44" applyFont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4" fontId="6" fillId="0" borderId="0" xfId="44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6" fillId="35" borderId="0" xfId="44" applyFont="1" applyFill="1" applyBorder="1" applyAlignment="1" applyProtection="1">
      <alignment horizontal="center"/>
      <protection locked="0"/>
    </xf>
    <xf numFmtId="7" fontId="6" fillId="0" borderId="0" xfId="4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2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56</xdr:row>
      <xdr:rowOff>85725</xdr:rowOff>
    </xdr:from>
    <xdr:to>
      <xdr:col>8</xdr:col>
      <xdr:colOff>885825</xdr:colOff>
      <xdr:row>59</xdr:row>
      <xdr:rowOff>9525</xdr:rowOff>
    </xdr:to>
    <xdr:pic>
      <xdr:nvPicPr>
        <xdr:cNvPr id="1" name="Picture 2" descr="H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6296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152400</xdr:rowOff>
    </xdr:from>
    <xdr:to>
      <xdr:col>8</xdr:col>
      <xdr:colOff>409575</xdr:colOff>
      <xdr:row>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57200" y="962025"/>
          <a:ext cx="49053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Consumer's  Closing Cost and  Payment Estimator - VA Financing</a:t>
          </a:r>
        </a:p>
      </xdr:txBody>
    </xdr:sp>
    <xdr:clientData/>
  </xdr:twoCellAnchor>
  <xdr:twoCellAnchor>
    <xdr:from>
      <xdr:col>0</xdr:col>
      <xdr:colOff>76200</xdr:colOff>
      <xdr:row>48</xdr:row>
      <xdr:rowOff>114300</xdr:rowOff>
    </xdr:from>
    <xdr:to>
      <xdr:col>8</xdr:col>
      <xdr:colOff>1009650</xdr:colOff>
      <xdr:row>56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6200" y="7439025"/>
          <a:ext cx="58864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estimator has been completed by the consumer and is for informational purposes only.  Please contact a loan officer for a more detailed worksheet.  Once you apply for a loan, you will receive a Good Faith Estimate of Closing Costs (GFE).  All figures listed on this worksheet are approximations.  The actual costs of each item may vary once you get a GFE.  In addition, once you apply your GFE may include other costs and fees.  This worksheet is for illustration purposes only and is NOT a loan approval or a GFE.    Email: AmazingLoans@NHmortgages.com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or call (603) 225-LOAN (5626)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0</xdr:colOff>
      <xdr:row>8</xdr:row>
      <xdr:rowOff>19050</xdr:rowOff>
    </xdr:from>
    <xdr:ext cx="5810250" cy="600075"/>
    <xdr:sp>
      <xdr:nvSpPr>
        <xdr:cNvPr id="4" name="TextBox 6"/>
        <xdr:cNvSpPr txBox="1">
          <a:spLocks noChangeArrowheads="1"/>
        </xdr:cNvSpPr>
      </xdr:nvSpPr>
      <xdr:spPr>
        <a:xfrm>
          <a:off x="0" y="1381125"/>
          <a:ext cx="5810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allows you to get a rough calculation of what closing costs and prepaid expenses might be for a home purchase.   The consumer may change values for the fields highlighted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i.e. sales price, down payment, interest rate, taxes and insurance.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0</xdr:rowOff>
    </xdr:from>
    <xdr:to>
      <xdr:col>6</xdr:col>
      <xdr:colOff>581025</xdr:colOff>
      <xdr:row>5</xdr:row>
      <xdr:rowOff>85725</xdr:rowOff>
    </xdr:to>
    <xdr:pic>
      <xdr:nvPicPr>
        <xdr:cNvPr id="5" name="Picture 87" descr="MMC Logo - No Background - 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2190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0"/>
  <sheetViews>
    <sheetView tabSelected="1" zoomScalePageLayoutView="0" workbookViewId="0" topLeftCell="A12">
      <selection activeCell="G35" sqref="G35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8515625" style="0" customWidth="1"/>
    <col min="4" max="4" width="9.00390625" style="0" customWidth="1"/>
    <col min="5" max="5" width="8.421875" style="0" customWidth="1"/>
    <col min="6" max="6" width="11.140625" style="0" customWidth="1"/>
    <col min="8" max="8" width="13.7109375" style="0" customWidth="1"/>
    <col min="9" max="9" width="15.28125" style="0" customWidth="1"/>
    <col min="10" max="10" width="11.140625" style="0" customWidth="1"/>
    <col min="11" max="11" width="19.8515625" style="0" customWidth="1"/>
    <col min="12" max="12" width="5.00390625" style="0" customWidth="1"/>
    <col min="13" max="13" width="12.8515625" style="0" customWidth="1"/>
    <col min="14" max="14" width="13.57421875" style="0" customWidth="1"/>
  </cols>
  <sheetData>
    <row r="8" ht="18" customHeight="1"/>
    <row r="9" spans="1:9" s="1" customFormat="1" ht="18">
      <c r="A9" s="55"/>
      <c r="B9" s="56"/>
      <c r="C9" s="56"/>
      <c r="D9" s="56"/>
      <c r="E9" s="56"/>
      <c r="F9" s="56"/>
      <c r="G9" s="56"/>
      <c r="H9" s="56"/>
      <c r="I9" s="5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5:8" s="2" customFormat="1" ht="15">
      <c r="E11" s="7"/>
      <c r="F11" s="49"/>
      <c r="G11" s="49"/>
      <c r="H11" s="49"/>
    </row>
    <row r="12" s="4" customFormat="1" ht="11.25"/>
    <row r="13" spans="1:9" s="3" customFormat="1" ht="11.25">
      <c r="A13" s="62" t="s">
        <v>15</v>
      </c>
      <c r="B13" s="64"/>
      <c r="C13" s="64"/>
      <c r="D13" s="64"/>
      <c r="E13" s="64"/>
      <c r="F13" s="64"/>
      <c r="G13" s="64"/>
      <c r="H13" s="64"/>
      <c r="I13" s="64"/>
    </row>
    <row r="14" spans="1:9" s="4" customFormat="1" ht="11.25">
      <c r="A14" s="8" t="s">
        <v>0</v>
      </c>
      <c r="B14" s="8"/>
      <c r="C14" s="8"/>
      <c r="D14" s="11"/>
      <c r="E14" s="37">
        <v>110000</v>
      </c>
      <c r="F14" s="8"/>
      <c r="G14" s="8"/>
      <c r="H14" s="15" t="s">
        <v>53</v>
      </c>
      <c r="I14" s="15"/>
    </row>
    <row r="15" spans="1:9" s="4" customFormat="1" ht="11.25">
      <c r="A15" s="8" t="s">
        <v>47</v>
      </c>
      <c r="B15" s="8"/>
      <c r="C15" s="32">
        <v>0</v>
      </c>
      <c r="D15" s="14"/>
      <c r="E15" s="18">
        <f>E14*(C15/1)</f>
        <v>0</v>
      </c>
      <c r="F15" s="8"/>
      <c r="G15" s="8"/>
      <c r="H15" s="8"/>
      <c r="I15" s="8"/>
    </row>
    <row r="16" spans="1:9" s="4" customFormat="1" ht="11.25">
      <c r="A16" s="8" t="s">
        <v>36</v>
      </c>
      <c r="B16" s="8"/>
      <c r="C16" s="38"/>
      <c r="D16" s="14"/>
      <c r="E16" s="18">
        <f>(E14-E15)</f>
        <v>110000</v>
      </c>
      <c r="F16" s="8"/>
      <c r="G16" s="8"/>
      <c r="H16" s="8"/>
      <c r="I16" s="8"/>
    </row>
    <row r="17" spans="1:9" s="4" customFormat="1" ht="11.25">
      <c r="A17" s="8" t="s">
        <v>54</v>
      </c>
      <c r="B17" s="8"/>
      <c r="C17" s="38"/>
      <c r="D17" s="14"/>
      <c r="E17" s="54">
        <f>(E16*0.0215)</f>
        <v>2365</v>
      </c>
      <c r="F17" s="8" t="s">
        <v>55</v>
      </c>
      <c r="G17" s="8"/>
      <c r="H17" s="8"/>
      <c r="I17" s="8"/>
    </row>
    <row r="18" spans="1:9" s="4" customFormat="1" ht="11.25">
      <c r="A18" s="8" t="s">
        <v>52</v>
      </c>
      <c r="B18" s="8"/>
      <c r="C18" s="14"/>
      <c r="D18" s="14"/>
      <c r="E18" s="19"/>
      <c r="F18" s="27">
        <f>(E16+E17)</f>
        <v>112365</v>
      </c>
      <c r="G18" s="13"/>
      <c r="H18" s="8"/>
      <c r="I18" s="8"/>
    </row>
    <row r="19" spans="1:9" s="3" customFormat="1" ht="11.25">
      <c r="A19" s="62" t="s">
        <v>16</v>
      </c>
      <c r="B19" s="66"/>
      <c r="C19" s="66"/>
      <c r="D19" s="66"/>
      <c r="E19" s="66"/>
      <c r="F19" s="66"/>
      <c r="G19" s="66"/>
      <c r="H19" s="66"/>
      <c r="I19" s="66"/>
    </row>
    <row r="20" spans="1:9" s="4" customFormat="1" ht="11.25">
      <c r="A20" s="8" t="s">
        <v>2</v>
      </c>
      <c r="B20" s="8"/>
      <c r="C20" s="12"/>
      <c r="D20" s="33">
        <v>0.03</v>
      </c>
      <c r="E20" s="8"/>
      <c r="F20" s="8" t="s">
        <v>7</v>
      </c>
      <c r="G20" s="8"/>
      <c r="H20" s="8"/>
      <c r="I20" s="8"/>
    </row>
    <row r="21" spans="1:9" s="4" customFormat="1" ht="11.25">
      <c r="A21" s="8" t="s">
        <v>3</v>
      </c>
      <c r="B21" s="8"/>
      <c r="C21" s="9"/>
      <c r="D21" s="34">
        <v>360</v>
      </c>
      <c r="E21" s="8"/>
      <c r="F21" s="20">
        <f>IF(C15=0.035,(PMT(D20/12,D21,F18)*-1),PMT(D20/12,D21,F18)*-1)</f>
        <v>473.735372500097</v>
      </c>
      <c r="G21" s="8" t="s">
        <v>4</v>
      </c>
      <c r="H21" s="8"/>
      <c r="I21" s="8"/>
    </row>
    <row r="22" spans="1:9" s="4" customFormat="1" ht="11.25">
      <c r="A22" s="8" t="s">
        <v>5</v>
      </c>
      <c r="B22" s="8"/>
      <c r="C22" s="10"/>
      <c r="D22" s="35">
        <v>2400</v>
      </c>
      <c r="E22" s="8"/>
      <c r="F22" s="21">
        <f>D22/12</f>
        <v>200</v>
      </c>
      <c r="G22" s="8" t="s">
        <v>33</v>
      </c>
      <c r="H22" s="8"/>
      <c r="I22" s="8"/>
    </row>
    <row r="23" spans="1:9" s="4" customFormat="1" ht="11.25">
      <c r="A23" s="8" t="s">
        <v>6</v>
      </c>
      <c r="B23" s="8"/>
      <c r="C23" s="10"/>
      <c r="D23" s="31">
        <f>(0.006*E14)</f>
        <v>660</v>
      </c>
      <c r="E23" s="8"/>
      <c r="F23" s="21">
        <f>D23/12</f>
        <v>55</v>
      </c>
      <c r="G23" s="8" t="s">
        <v>34</v>
      </c>
      <c r="H23" s="8"/>
      <c r="I23" s="8"/>
    </row>
    <row r="24" spans="1:9" s="4" customFormat="1" ht="11.25">
      <c r="A24" s="8"/>
      <c r="B24" s="8"/>
      <c r="C24" s="8"/>
      <c r="D24" s="23"/>
      <c r="E24" s="8"/>
      <c r="F24" s="17"/>
      <c r="G24" s="8"/>
      <c r="H24" s="8"/>
      <c r="I24" s="8"/>
    </row>
    <row r="25" spans="1:9" s="4" customFormat="1" ht="11.25">
      <c r="A25" s="8"/>
      <c r="B25" s="8"/>
      <c r="C25" s="8"/>
      <c r="D25" s="8"/>
      <c r="E25" s="22"/>
      <c r="F25" s="28">
        <f>SUM(F21:F24)</f>
        <v>728.735372500097</v>
      </c>
      <c r="G25" s="29" t="s">
        <v>35</v>
      </c>
      <c r="H25" s="29"/>
      <c r="I25" s="29"/>
    </row>
    <row r="26" spans="1:9" s="3" customFormat="1" ht="11.25">
      <c r="A26" s="62" t="s">
        <v>17</v>
      </c>
      <c r="B26" s="66"/>
      <c r="C26" s="66"/>
      <c r="D26" s="66"/>
      <c r="E26" s="66"/>
      <c r="F26" s="66"/>
      <c r="G26" s="66"/>
      <c r="H26" s="66"/>
      <c r="I26" s="66"/>
    </row>
    <row r="27" spans="1:9" s="4" customFormat="1" ht="11.25">
      <c r="A27" s="8" t="s">
        <v>1</v>
      </c>
      <c r="B27" s="8"/>
      <c r="C27" s="8"/>
      <c r="D27" s="8"/>
      <c r="E27" s="8"/>
      <c r="F27" s="10">
        <f>E15</f>
        <v>0</v>
      </c>
      <c r="G27" s="8"/>
      <c r="H27" s="8"/>
      <c r="I27" s="8"/>
    </row>
    <row r="28" spans="1:9" s="4" customFormat="1" ht="11.25">
      <c r="A28" s="8" t="s">
        <v>38</v>
      </c>
      <c r="B28" s="8"/>
      <c r="C28" s="8"/>
      <c r="D28" s="10"/>
      <c r="E28" s="8"/>
      <c r="F28" s="10">
        <f>F38</f>
        <v>2982.6425000000004</v>
      </c>
      <c r="G28" s="8"/>
      <c r="H28" s="8"/>
      <c r="I28" s="10"/>
    </row>
    <row r="29" spans="1:13" s="4" customFormat="1" ht="11.25">
      <c r="A29" s="8" t="s">
        <v>39</v>
      </c>
      <c r="B29" s="8"/>
      <c r="C29" s="8"/>
      <c r="D29" s="10"/>
      <c r="E29" s="8"/>
      <c r="F29" s="10">
        <f>F43</f>
        <v>2110.45625</v>
      </c>
      <c r="G29" s="8"/>
      <c r="H29" s="8"/>
      <c r="I29" s="8"/>
      <c r="M29" s="5"/>
    </row>
    <row r="30" spans="1:9" s="4" customFormat="1" ht="11.25">
      <c r="A30" s="8" t="s">
        <v>41</v>
      </c>
      <c r="B30" s="8"/>
      <c r="C30" s="8"/>
      <c r="D30" s="36">
        <v>0</v>
      </c>
      <c r="E30" s="8" t="s">
        <v>23</v>
      </c>
      <c r="F30" s="10">
        <f>F18*D30*0.01</f>
        <v>0</v>
      </c>
      <c r="G30" s="8" t="s">
        <v>42</v>
      </c>
      <c r="H30" s="8"/>
      <c r="I30" s="8"/>
    </row>
    <row r="31" spans="1:9" s="4" customFormat="1" ht="11.25">
      <c r="A31" s="8" t="s">
        <v>48</v>
      </c>
      <c r="B31" s="8"/>
      <c r="C31" s="8"/>
      <c r="D31" s="8"/>
      <c r="E31" s="8"/>
      <c r="F31" s="53">
        <v>-1000</v>
      </c>
      <c r="G31" s="8" t="s">
        <v>46</v>
      </c>
      <c r="H31" s="8"/>
      <c r="I31" s="8"/>
    </row>
    <row r="32" spans="1:9" s="4" customFormat="1" ht="11.25">
      <c r="A32" s="8"/>
      <c r="B32" s="8"/>
      <c r="C32" s="8"/>
      <c r="D32" s="22"/>
      <c r="E32" s="8"/>
      <c r="F32" s="28">
        <f>SUM(F27:F31)</f>
        <v>4093.098750000001</v>
      </c>
      <c r="G32" s="30" t="s">
        <v>20</v>
      </c>
      <c r="H32" s="29" t="s">
        <v>22</v>
      </c>
      <c r="I32" s="29"/>
    </row>
    <row r="33" spans="1:9" s="3" customFormat="1" ht="11.25">
      <c r="A33" s="62" t="s">
        <v>49</v>
      </c>
      <c r="B33" s="63"/>
      <c r="C33" s="63"/>
      <c r="D33" s="63"/>
      <c r="E33" s="63"/>
      <c r="F33" s="63"/>
      <c r="G33" s="63"/>
      <c r="H33" s="63"/>
      <c r="I33" s="63"/>
    </row>
    <row r="34" spans="1:9" s="4" customFormat="1" ht="11.25">
      <c r="A34" s="15" t="s">
        <v>8</v>
      </c>
      <c r="B34" s="15"/>
      <c r="C34" s="17">
        <v>450</v>
      </c>
      <c r="D34" s="15" t="s">
        <v>26</v>
      </c>
      <c r="E34" s="15"/>
      <c r="F34" s="17">
        <f>(F18*0.003)</f>
        <v>337.095</v>
      </c>
      <c r="G34" s="15"/>
      <c r="H34" s="15" t="s">
        <v>12</v>
      </c>
      <c r="I34" s="17">
        <v>150</v>
      </c>
    </row>
    <row r="35" spans="1:9" s="4" customFormat="1" ht="11.25">
      <c r="A35" s="39" t="s">
        <v>14</v>
      </c>
      <c r="B35" s="15"/>
      <c r="C35" s="17">
        <v>34</v>
      </c>
      <c r="D35" s="15" t="s">
        <v>9</v>
      </c>
      <c r="E35" s="15"/>
      <c r="F35" s="17">
        <v>0</v>
      </c>
      <c r="G35" s="15"/>
      <c r="H35" s="15" t="s">
        <v>10</v>
      </c>
      <c r="I35" s="17">
        <v>650</v>
      </c>
    </row>
    <row r="36" spans="1:9" s="4" customFormat="1" ht="11.25">
      <c r="A36" s="15" t="s">
        <v>11</v>
      </c>
      <c r="B36" s="15"/>
      <c r="C36" s="17">
        <f>(E14*0.0075)</f>
        <v>825</v>
      </c>
      <c r="D36" s="15" t="s">
        <v>13</v>
      </c>
      <c r="E36" s="15"/>
      <c r="F36" s="17">
        <v>18</v>
      </c>
      <c r="G36" s="15"/>
      <c r="H36" s="24" t="s">
        <v>37</v>
      </c>
      <c r="I36" s="17">
        <f>(F18*0.0015)</f>
        <v>168.5475</v>
      </c>
    </row>
    <row r="37" spans="1:9" s="4" customFormat="1" ht="11.25">
      <c r="A37" s="15" t="s">
        <v>27</v>
      </c>
      <c r="B37" s="15"/>
      <c r="C37" s="40">
        <v>0</v>
      </c>
      <c r="D37" s="15" t="s">
        <v>40</v>
      </c>
      <c r="E37" s="15"/>
      <c r="F37" s="40">
        <v>350</v>
      </c>
      <c r="G37" s="15"/>
      <c r="H37" s="24" t="s">
        <v>28</v>
      </c>
      <c r="I37" s="40"/>
    </row>
    <row r="38" spans="1:9" s="4" customFormat="1" ht="11.25">
      <c r="A38" s="41"/>
      <c r="B38" s="41"/>
      <c r="C38" s="42"/>
      <c r="D38" s="41"/>
      <c r="E38" s="41"/>
      <c r="F38" s="43">
        <f>C34+C35+C36+F34+F35+F36+I34+I35+I36+C37+F37+I37</f>
        <v>2982.6425000000004</v>
      </c>
      <c r="G38" s="44" t="s">
        <v>20</v>
      </c>
      <c r="H38" s="45" t="s">
        <v>21</v>
      </c>
      <c r="I38" s="42"/>
    </row>
    <row r="39" spans="1:9" s="3" customFormat="1" ht="12.75">
      <c r="A39" s="59" t="s">
        <v>50</v>
      </c>
      <c r="B39" s="58"/>
      <c r="C39" s="58"/>
      <c r="D39" s="58"/>
      <c r="E39" s="58"/>
      <c r="F39" s="58"/>
      <c r="G39" s="58"/>
      <c r="H39" s="58"/>
      <c r="I39" s="58"/>
    </row>
    <row r="40" spans="1:9" s="4" customFormat="1" ht="11.25">
      <c r="A40" s="46" t="s">
        <v>51</v>
      </c>
      <c r="B40" s="15" t="s">
        <v>18</v>
      </c>
      <c r="C40" s="17"/>
      <c r="D40" s="15"/>
      <c r="E40" s="15"/>
      <c r="F40" s="23">
        <f>(D22/12)*A40</f>
        <v>1200</v>
      </c>
      <c r="G40" s="15"/>
      <c r="H40" s="24"/>
      <c r="I40" s="17"/>
    </row>
    <row r="41" spans="1:9" s="4" customFormat="1" ht="11.25">
      <c r="A41" s="47">
        <v>14</v>
      </c>
      <c r="B41" s="15" t="s">
        <v>19</v>
      </c>
      <c r="C41" s="17"/>
      <c r="D41" s="15"/>
      <c r="E41" s="15"/>
      <c r="F41" s="23">
        <f>(D23/12)*A41</f>
        <v>770</v>
      </c>
      <c r="G41" s="15"/>
      <c r="H41" s="15"/>
      <c r="I41" s="15"/>
    </row>
    <row r="42" spans="1:9" s="4" customFormat="1" ht="11.25">
      <c r="A42" s="47">
        <v>15</v>
      </c>
      <c r="B42" s="15" t="s">
        <v>32</v>
      </c>
      <c r="C42" s="25"/>
      <c r="D42" s="15"/>
      <c r="E42" s="17">
        <f>F18*(D20/360)</f>
        <v>9.36375</v>
      </c>
      <c r="F42" s="23">
        <f>A42*E42</f>
        <v>140.45624999999998</v>
      </c>
      <c r="G42" s="15"/>
      <c r="H42" s="15"/>
      <c r="I42" s="15"/>
    </row>
    <row r="43" spans="1:9" s="4" customFormat="1" ht="11.25">
      <c r="A43" s="47"/>
      <c r="B43" s="15"/>
      <c r="C43" s="25"/>
      <c r="D43" s="15"/>
      <c r="E43" s="17"/>
      <c r="F43" s="31">
        <f>SUM(F40:F42)</f>
        <v>2110.45625</v>
      </c>
      <c r="G43" s="16" t="s">
        <v>20</v>
      </c>
      <c r="H43" s="15" t="s">
        <v>29</v>
      </c>
      <c r="I43" s="15"/>
    </row>
    <row r="44" spans="1:9" s="3" customFormat="1" ht="12.75">
      <c r="A44" s="60" t="s">
        <v>24</v>
      </c>
      <c r="B44" s="61"/>
      <c r="C44" s="61"/>
      <c r="D44" s="61"/>
      <c r="E44" s="61"/>
      <c r="F44" s="61"/>
      <c r="G44" s="61"/>
      <c r="H44" s="61"/>
      <c r="I44" s="61"/>
    </row>
    <row r="45" spans="1:9" s="4" customFormat="1" ht="11.25">
      <c r="A45" s="15" t="s">
        <v>43</v>
      </c>
      <c r="B45" s="15"/>
      <c r="C45" s="15"/>
      <c r="D45" s="17"/>
      <c r="E45" s="41"/>
      <c r="F45" s="17"/>
      <c r="G45" s="41"/>
      <c r="H45" s="24"/>
      <c r="I45" s="17"/>
    </row>
    <row r="46" spans="1:9" s="4" customFormat="1" ht="11.25">
      <c r="A46" s="15"/>
      <c r="B46" s="15"/>
      <c r="C46" s="15" t="s">
        <v>44</v>
      </c>
      <c r="D46" s="17"/>
      <c r="E46" s="15"/>
      <c r="F46" s="17"/>
      <c r="G46" s="17"/>
      <c r="H46" s="24"/>
      <c r="I46" s="17"/>
    </row>
    <row r="47" spans="1:9" s="4" customFormat="1" ht="11.25">
      <c r="A47" s="41"/>
      <c r="B47" s="41"/>
      <c r="C47" s="41" t="s">
        <v>45</v>
      </c>
      <c r="D47" s="41"/>
      <c r="E47" s="41"/>
      <c r="F47" s="48"/>
      <c r="G47" s="44"/>
      <c r="H47" s="45"/>
      <c r="I47" s="42"/>
    </row>
    <row r="48" spans="1:9" s="3" customFormat="1" ht="15.75">
      <c r="A48" s="57" t="s">
        <v>25</v>
      </c>
      <c r="B48" s="58"/>
      <c r="C48" s="58"/>
      <c r="D48" s="58"/>
      <c r="E48" s="58"/>
      <c r="F48" s="58"/>
      <c r="G48" s="58"/>
      <c r="H48" s="58"/>
      <c r="I48" s="58"/>
    </row>
    <row r="49" spans="1:9" s="4" customFormat="1" ht="11.25">
      <c r="A49" s="65"/>
      <c r="B49" s="65"/>
      <c r="C49" s="65"/>
      <c r="D49" s="65"/>
      <c r="E49" s="65"/>
      <c r="F49" s="65"/>
      <c r="G49" s="65"/>
      <c r="H49" s="65"/>
      <c r="I49" s="65"/>
    </row>
    <row r="50" spans="1:9" s="4" customFormat="1" ht="11.25">
      <c r="A50" s="65"/>
      <c r="B50" s="65"/>
      <c r="C50" s="65"/>
      <c r="D50" s="65"/>
      <c r="E50" s="65"/>
      <c r="F50" s="65"/>
      <c r="G50" s="65"/>
      <c r="H50" s="65"/>
      <c r="I50" s="65"/>
    </row>
    <row r="51" spans="1:9" s="4" customFormat="1" ht="11.25">
      <c r="A51" s="65"/>
      <c r="B51" s="65"/>
      <c r="C51" s="65"/>
      <c r="D51" s="65"/>
      <c r="E51" s="65"/>
      <c r="F51" s="65"/>
      <c r="G51" s="65"/>
      <c r="H51" s="65"/>
      <c r="I51" s="65"/>
    </row>
    <row r="52" spans="1:9" s="4" customFormat="1" ht="12.75" customHeight="1">
      <c r="A52" s="65"/>
      <c r="B52" s="65"/>
      <c r="C52" s="65"/>
      <c r="D52" s="65"/>
      <c r="E52" s="65"/>
      <c r="F52" s="65"/>
      <c r="G52" s="65"/>
      <c r="H52" s="65"/>
      <c r="I52" s="65"/>
    </row>
    <row r="53" spans="1:9" s="4" customFormat="1" ht="11.25">
      <c r="A53" s="41"/>
      <c r="B53" s="41"/>
      <c r="C53" s="41"/>
      <c r="D53" s="41"/>
      <c r="E53" s="41"/>
      <c r="F53" s="41"/>
      <c r="G53" s="41"/>
      <c r="H53" s="41"/>
      <c r="I53" s="41"/>
    </row>
    <row r="54" spans="1:12" s="4" customFormat="1" ht="12.75">
      <c r="A54" s="49"/>
      <c r="B54" s="49"/>
      <c r="C54" s="49"/>
      <c r="D54" s="49"/>
      <c r="E54" s="49"/>
      <c r="F54" s="49"/>
      <c r="G54" s="49"/>
      <c r="H54" s="49"/>
      <c r="I54" s="26"/>
      <c r="K54" s="6"/>
      <c r="L54" s="6"/>
    </row>
    <row r="55" spans="1:10" s="4" customFormat="1" ht="12.75">
      <c r="A55" s="49"/>
      <c r="B55" s="49"/>
      <c r="C55" s="50"/>
      <c r="D55" s="49"/>
      <c r="E55" s="49"/>
      <c r="F55" s="49"/>
      <c r="G55" s="49"/>
      <c r="H55" s="49"/>
      <c r="I55" s="49"/>
      <c r="J55" s="2"/>
    </row>
    <row r="56" spans="1:10" s="4" customFormat="1" ht="12.75">
      <c r="A56" s="49"/>
      <c r="B56" s="49"/>
      <c r="C56" s="49"/>
      <c r="D56" s="49"/>
      <c r="E56" s="49"/>
      <c r="F56" s="49"/>
      <c r="G56" s="49"/>
      <c r="H56" s="49"/>
      <c r="I56" s="49"/>
      <c r="J56" s="2"/>
    </row>
    <row r="57" spans="1:10" s="4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2"/>
    </row>
    <row r="58" spans="1:10" s="4" customFormat="1" ht="12.75">
      <c r="A58" s="49"/>
      <c r="B58" s="49"/>
      <c r="C58" s="49"/>
      <c r="D58" s="49"/>
      <c r="E58" s="49"/>
      <c r="F58" s="49"/>
      <c r="G58" s="49"/>
      <c r="H58" s="49"/>
      <c r="I58" s="49"/>
      <c r="J58" s="2"/>
    </row>
    <row r="59" spans="1:10" s="4" customFormat="1" ht="12.75">
      <c r="A59" s="51"/>
      <c r="B59" s="49"/>
      <c r="C59" s="49"/>
      <c r="D59" s="49"/>
      <c r="E59" s="49"/>
      <c r="F59" s="49"/>
      <c r="G59" s="49"/>
      <c r="H59" s="49"/>
      <c r="I59" s="49"/>
      <c r="J59" s="2"/>
    </row>
    <row r="60" spans="1:9" s="4" customFormat="1" ht="11.25">
      <c r="A60" s="41"/>
      <c r="B60" s="41"/>
      <c r="C60" s="41"/>
      <c r="D60" s="41"/>
      <c r="E60" s="41"/>
      <c r="F60" s="41"/>
      <c r="G60" s="52" t="s">
        <v>30</v>
      </c>
      <c r="H60" s="52"/>
      <c r="I60" s="52" t="s">
        <v>31</v>
      </c>
    </row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</sheetData>
  <sheetProtection password="C9E8" sheet="1"/>
  <mergeCells count="12">
    <mergeCell ref="A49:I49"/>
    <mergeCell ref="A52:I52"/>
    <mergeCell ref="A50:I50"/>
    <mergeCell ref="A51:I51"/>
    <mergeCell ref="A19:I19"/>
    <mergeCell ref="A26:I26"/>
    <mergeCell ref="A9:I9"/>
    <mergeCell ref="A48:I48"/>
    <mergeCell ref="A39:I39"/>
    <mergeCell ref="A44:I44"/>
    <mergeCell ref="A33:I33"/>
    <mergeCell ref="A13:I13"/>
  </mergeCells>
  <printOptions horizontalCentered="1" verticalCentered="1"/>
  <pageMargins left="0.75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Renee</cp:lastModifiedBy>
  <cp:lastPrinted>2011-01-05T17:18:42Z</cp:lastPrinted>
  <dcterms:created xsi:type="dcterms:W3CDTF">2010-01-14T18:05:53Z</dcterms:created>
  <dcterms:modified xsi:type="dcterms:W3CDTF">2012-10-07T08:53:41Z</dcterms:modified>
  <cp:category/>
  <cp:version/>
  <cp:contentType/>
  <cp:contentStatus/>
</cp:coreProperties>
</file>